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-300" windowWidth="14000" windowHeight="7430"/>
  </bookViews>
  <sheets>
    <sheet name="на1.04" sheetId="17" r:id="rId1"/>
  </sheets>
  <calcPr calcId="125725"/>
</workbook>
</file>

<file path=xl/calcChain.xml><?xml version="1.0" encoding="utf-8"?>
<calcChain xmlns="http://schemas.openxmlformats.org/spreadsheetml/2006/main">
  <c r="F38" i="17"/>
  <c r="F37"/>
  <c r="F36"/>
  <c r="M34"/>
  <c r="L34"/>
  <c r="K34"/>
  <c r="F34"/>
  <c r="E34"/>
  <c r="L33"/>
  <c r="M32"/>
  <c r="L32"/>
  <c r="F32"/>
  <c r="M31"/>
  <c r="L31"/>
  <c r="K31"/>
  <c r="I31"/>
  <c r="F31"/>
  <c r="E31"/>
  <c r="O30"/>
  <c r="N30"/>
  <c r="P30" s="1"/>
  <c r="J30"/>
  <c r="G30"/>
  <c r="D30"/>
  <c r="L30" s="1"/>
  <c r="B30"/>
  <c r="M29"/>
  <c r="L29"/>
  <c r="K29"/>
  <c r="H29"/>
  <c r="F29"/>
  <c r="E29"/>
  <c r="M28"/>
  <c r="L28"/>
  <c r="K28"/>
  <c r="H28"/>
  <c r="M27"/>
  <c r="L27"/>
  <c r="K27"/>
  <c r="H27"/>
  <c r="F27"/>
  <c r="E27"/>
  <c r="M26"/>
  <c r="L26"/>
  <c r="I26"/>
  <c r="K26" s="1"/>
  <c r="H26"/>
  <c r="F26"/>
  <c r="E26"/>
  <c r="M25"/>
  <c r="L25"/>
  <c r="K25"/>
  <c r="H25"/>
  <c r="F25"/>
  <c r="E25"/>
  <c r="M24"/>
  <c r="L24"/>
  <c r="K24"/>
  <c r="H24"/>
  <c r="F24"/>
  <c r="E24"/>
  <c r="M23"/>
  <c r="L23"/>
  <c r="K23"/>
  <c r="H23"/>
  <c r="F23"/>
  <c r="E23"/>
  <c r="M22"/>
  <c r="L22"/>
  <c r="E22"/>
  <c r="P21"/>
  <c r="M21"/>
  <c r="L21"/>
  <c r="K21"/>
  <c r="I21"/>
  <c r="H21"/>
  <c r="F21"/>
  <c r="E21"/>
  <c r="B21"/>
  <c r="P20"/>
  <c r="M20"/>
  <c r="L20"/>
  <c r="I20"/>
  <c r="I30" s="1"/>
  <c r="I7" s="1"/>
  <c r="I35" s="1"/>
  <c r="H20"/>
  <c r="H30" s="1"/>
  <c r="C20"/>
  <c r="F20" s="1"/>
  <c r="F30" s="1"/>
  <c r="B20"/>
  <c r="E20" s="1"/>
  <c r="O19"/>
  <c r="N19"/>
  <c r="J19"/>
  <c r="K19" s="1"/>
  <c r="I19"/>
  <c r="G19"/>
  <c r="D19"/>
  <c r="L19" s="1"/>
  <c r="L7" s="1"/>
  <c r="C19"/>
  <c r="B19"/>
  <c r="P18"/>
  <c r="L18"/>
  <c r="K18"/>
  <c r="H18"/>
  <c r="E18"/>
  <c r="P17"/>
  <c r="M17"/>
  <c r="L17"/>
  <c r="K17"/>
  <c r="H17"/>
  <c r="F17"/>
  <c r="E17"/>
  <c r="P16"/>
  <c r="M16"/>
  <c r="L16"/>
  <c r="K16"/>
  <c r="H16"/>
  <c r="F16"/>
  <c r="E16"/>
  <c r="P15"/>
  <c r="M15"/>
  <c r="L15"/>
  <c r="K15"/>
  <c r="H15"/>
  <c r="F15"/>
  <c r="E15"/>
  <c r="P14"/>
  <c r="M14"/>
  <c r="L14"/>
  <c r="K14"/>
  <c r="H14"/>
  <c r="F14"/>
  <c r="E14"/>
  <c r="P13"/>
  <c r="M13"/>
  <c r="L13"/>
  <c r="H13"/>
  <c r="F13"/>
  <c r="E13"/>
  <c r="P12"/>
  <c r="M12"/>
  <c r="L12"/>
  <c r="K12"/>
  <c r="H12"/>
  <c r="F12"/>
  <c r="E12"/>
  <c r="P11"/>
  <c r="M11"/>
  <c r="L11"/>
  <c r="K11"/>
  <c r="H11"/>
  <c r="F11"/>
  <c r="E11"/>
  <c r="P10"/>
  <c r="M10"/>
  <c r="L10"/>
  <c r="H10"/>
  <c r="F10"/>
  <c r="E10"/>
  <c r="M9"/>
  <c r="L9"/>
  <c r="P8"/>
  <c r="P19" s="1"/>
  <c r="P7" s="1"/>
  <c r="P35" s="1"/>
  <c r="M8"/>
  <c r="L8"/>
  <c r="K8"/>
  <c r="F8"/>
  <c r="E8"/>
  <c r="O7"/>
  <c r="O35" s="1"/>
  <c r="N7"/>
  <c r="N35" s="1"/>
  <c r="J7"/>
  <c r="J35" s="1"/>
  <c r="G7"/>
  <c r="G35" s="1"/>
  <c r="D7"/>
  <c r="D35" s="1"/>
  <c r="B7"/>
  <c r="B35" s="1"/>
  <c r="L35" l="1"/>
  <c r="M35"/>
  <c r="E7"/>
  <c r="E35" s="1"/>
  <c r="M7"/>
  <c r="E19"/>
  <c r="M19"/>
  <c r="K20"/>
  <c r="K30" s="1"/>
  <c r="K7" s="1"/>
  <c r="K35" s="1"/>
  <c r="C30"/>
  <c r="C7" s="1"/>
  <c r="C35" s="1"/>
  <c r="F35" s="1"/>
  <c r="E30"/>
  <c r="M30"/>
  <c r="F7"/>
  <c r="H7"/>
  <c r="H35" s="1"/>
  <c r="F19"/>
  <c r="H19"/>
</calcChain>
</file>

<file path=xl/sharedStrings.xml><?xml version="1.0" encoding="utf-8"?>
<sst xmlns="http://schemas.openxmlformats.org/spreadsheetml/2006/main" count="53" uniqueCount="52">
  <si>
    <t>АНАЛИЗ</t>
  </si>
  <si>
    <t>Анализ изменения недоимки в 2010г.</t>
  </si>
  <si>
    <t>Наименование</t>
  </si>
  <si>
    <t>Начислено*</t>
  </si>
  <si>
    <t>Собираемость,     %*</t>
  </si>
  <si>
    <t>%</t>
  </si>
  <si>
    <t>НАЛОГОВЫЕ И НЕНАЛОГОВЫЕ ДОХОДЫ</t>
  </si>
  <si>
    <t>Налог на доходы физ. лиц</t>
  </si>
  <si>
    <t xml:space="preserve">Налоги по упрощенной системе н/о </t>
  </si>
  <si>
    <t xml:space="preserve">Единый налог на вменен. доход </t>
  </si>
  <si>
    <t>Единый сельхозналог</t>
  </si>
  <si>
    <t>Налог на имущ. физических лиц</t>
  </si>
  <si>
    <t>Налог на имущество организаций</t>
  </si>
  <si>
    <t>Земельный налог</t>
  </si>
  <si>
    <t>Госпошлина</t>
  </si>
  <si>
    <t>Задолж. и перерасч. по отмененным налогам</t>
  </si>
  <si>
    <t>Итого налоговые доходы:</t>
  </si>
  <si>
    <t xml:space="preserve">Доходы от аренды   земли </t>
  </si>
  <si>
    <t>Доходы от аренды имущества</t>
  </si>
  <si>
    <t>Доходы от перечисления части прибыли</t>
  </si>
  <si>
    <t xml:space="preserve">Прочие дох. от использования имущ. имущества </t>
  </si>
  <si>
    <t>Плата за негативное воздействие на окружающую среду</t>
  </si>
  <si>
    <t>Доходы от реализации гос.имущества</t>
  </si>
  <si>
    <t>Штрафы, санкции, возмещение ущерба</t>
  </si>
  <si>
    <t>Невыясненные поступления</t>
  </si>
  <si>
    <t>Прочие неналоговые доходы</t>
  </si>
  <si>
    <t>Итого неналоговые доходы:</t>
  </si>
  <si>
    <t>* без учета НДФЛ</t>
  </si>
  <si>
    <t xml:space="preserve">Первоначальный  план на год </t>
  </si>
  <si>
    <t>Уточненный план  на год</t>
  </si>
  <si>
    <t xml:space="preserve">Исполнен первонач.плана, % </t>
  </si>
  <si>
    <t xml:space="preserve">Исполнен уточнен. плана, % </t>
  </si>
  <si>
    <t>Патентная система</t>
  </si>
  <si>
    <t>Доходы от оказания платных услуг  и компенсац. затрат бюджетов</t>
  </si>
  <si>
    <t>Доходы от уплаты акцизов</t>
  </si>
  <si>
    <t>тыс. рублей</t>
  </si>
  <si>
    <t>отклонение</t>
  </si>
  <si>
    <t>Уточненн. план  на год</t>
  </si>
  <si>
    <t>исполнения консолидированного бюджета Котельничского района  по доходам на 01.04. 2017год</t>
  </si>
  <si>
    <t>2017год</t>
  </si>
  <si>
    <t>В сравнении с 2016 годом</t>
  </si>
  <si>
    <t>Недоимка</t>
  </si>
  <si>
    <r>
      <t>Факт. исполнение на 01.04.</t>
    </r>
    <r>
      <rPr>
        <b/>
        <sz val="12"/>
        <rFont val="Times New Roman"/>
        <family val="1"/>
        <charset val="204"/>
      </rPr>
      <t xml:space="preserve">2017 </t>
    </r>
  </si>
  <si>
    <r>
      <t xml:space="preserve">Факт. исполнение на  </t>
    </r>
    <r>
      <rPr>
        <b/>
        <i/>
        <sz val="10"/>
        <rFont val="Times New Roman"/>
        <family val="1"/>
        <charset val="204"/>
      </rPr>
      <t>01.04.2016</t>
    </r>
  </si>
  <si>
    <t>на 01.01.2017</t>
  </si>
  <si>
    <t>на 01.04.2017</t>
  </si>
  <si>
    <t>Прирост с нач. года</t>
  </si>
  <si>
    <t>Безвозмездные перечисления из вышестоящих бюджетов</t>
  </si>
  <si>
    <t>ПРОЧИЕ БЕЗВОЗМЕЗДНЫЕ ПОСТУПЛЕНИЯ</t>
  </si>
  <si>
    <t>Доходы от возврата ост. субсид. и субв.</t>
  </si>
  <si>
    <t>Возврат остатков субсидий и субвенций</t>
  </si>
  <si>
    <t>ВСЕГО доходов консолид. бюджета: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</si>
</sst>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6">
    <font>
      <sz val="10"/>
      <name val="Arial Cyr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b/>
      <i/>
      <sz val="13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i/>
      <sz val="13"/>
      <color indexed="1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3" xfId="0" applyFont="1" applyBorder="1" applyAlignment="1">
      <alignment vertical="top" wrapText="1"/>
    </xf>
    <xf numFmtId="0" fontId="2" fillId="0" borderId="4" xfId="0" applyFont="1" applyBorder="1"/>
    <xf numFmtId="0" fontId="2" fillId="0" borderId="3" xfId="0" applyFont="1" applyBorder="1"/>
    <xf numFmtId="164" fontId="2" fillId="0" borderId="3" xfId="0" applyNumberFormat="1" applyFont="1" applyBorder="1"/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/>
    <xf numFmtId="0" fontId="5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/>
    <xf numFmtId="164" fontId="2" fillId="0" borderId="0" xfId="0" applyNumberFormat="1" applyFont="1"/>
    <xf numFmtId="164" fontId="2" fillId="5" borderId="3" xfId="0" applyNumberFormat="1" applyFont="1" applyFill="1" applyBorder="1"/>
    <xf numFmtId="0" fontId="6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7" fillId="0" borderId="0" xfId="0" applyFont="1"/>
    <xf numFmtId="164" fontId="4" fillId="5" borderId="3" xfId="0" applyNumberFormat="1" applyFont="1" applyFill="1" applyBorder="1"/>
    <xf numFmtId="0" fontId="4" fillId="5" borderId="4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wrapText="1"/>
    </xf>
    <xf numFmtId="0" fontId="15" fillId="2" borderId="4" xfId="0" applyFont="1" applyFill="1" applyBorder="1"/>
    <xf numFmtId="164" fontId="16" fillId="2" borderId="3" xfId="0" applyNumberFormat="1" applyFont="1" applyFill="1" applyBorder="1"/>
    <xf numFmtId="0" fontId="17" fillId="5" borderId="4" xfId="0" applyFont="1" applyFill="1" applyBorder="1"/>
    <xf numFmtId="164" fontId="18" fillId="5" borderId="4" xfId="0" applyNumberFormat="1" applyFont="1" applyFill="1" applyBorder="1"/>
    <xf numFmtId="164" fontId="17" fillId="5" borderId="3" xfId="0" applyNumberFormat="1" applyFont="1" applyFill="1" applyBorder="1"/>
    <xf numFmtId="164" fontId="19" fillId="2" borderId="4" xfId="0" applyNumberFormat="1" applyFont="1" applyFill="1" applyBorder="1"/>
    <xf numFmtId="164" fontId="16" fillId="0" borderId="3" xfId="0" applyNumberFormat="1" applyFont="1" applyBorder="1"/>
    <xf numFmtId="0" fontId="20" fillId="6" borderId="4" xfId="0" applyFont="1" applyFill="1" applyBorder="1"/>
    <xf numFmtId="0" fontId="20" fillId="6" borderId="3" xfId="0" applyFont="1" applyFill="1" applyBorder="1"/>
    <xf numFmtId="164" fontId="21" fillId="6" borderId="3" xfId="0" applyNumberFormat="1" applyFont="1" applyFill="1" applyBorder="1"/>
    <xf numFmtId="164" fontId="22" fillId="6" borderId="3" xfId="0" applyNumberFormat="1" applyFont="1" applyFill="1" applyBorder="1"/>
    <xf numFmtId="0" fontId="6" fillId="0" borderId="3" xfId="0" applyFont="1" applyBorder="1"/>
    <xf numFmtId="164" fontId="19" fillId="0" borderId="3" xfId="0" applyNumberFormat="1" applyFont="1" applyFill="1" applyBorder="1"/>
    <xf numFmtId="164" fontId="6" fillId="0" borderId="3" xfId="0" applyNumberFormat="1" applyFont="1" applyBorder="1"/>
    <xf numFmtId="164" fontId="20" fillId="6" borderId="4" xfId="0" applyNumberFormat="1" applyFont="1" applyFill="1" applyBorder="1"/>
    <xf numFmtId="164" fontId="16" fillId="3" borderId="3" xfId="0" applyNumberFormat="1" applyFont="1" applyFill="1" applyBorder="1"/>
    <xf numFmtId="0" fontId="18" fillId="5" borderId="4" xfId="0" applyFont="1" applyFill="1" applyBorder="1"/>
    <xf numFmtId="164" fontId="14" fillId="5" borderId="3" xfId="0" applyNumberFormat="1" applyFont="1" applyFill="1" applyBorder="1"/>
    <xf numFmtId="164" fontId="18" fillId="5" borderId="3" xfId="0" applyNumberFormat="1" applyFont="1" applyFill="1" applyBorder="1"/>
    <xf numFmtId="164" fontId="19" fillId="5" borderId="4" xfId="0" applyNumberFormat="1" applyFont="1" applyFill="1" applyBorder="1"/>
    <xf numFmtId="164" fontId="8" fillId="2" borderId="4" xfId="0" applyNumberFormat="1" applyFont="1" applyFill="1" applyBorder="1"/>
    <xf numFmtId="0" fontId="8" fillId="2" borderId="4" xfId="0" applyFont="1" applyFill="1" applyBorder="1"/>
    <xf numFmtId="0" fontId="12" fillId="0" borderId="3" xfId="1" applyBorder="1" applyAlignment="1">
      <alignment wrapText="1"/>
    </xf>
    <xf numFmtId="164" fontId="20" fillId="6" borderId="3" xfId="0" applyNumberFormat="1" applyFont="1" applyFill="1" applyBorder="1"/>
    <xf numFmtId="0" fontId="23" fillId="5" borderId="4" xfId="0" applyFont="1" applyFill="1" applyBorder="1"/>
    <xf numFmtId="0" fontId="8" fillId="5" borderId="4" xfId="0" applyFont="1" applyFill="1" applyBorder="1"/>
    <xf numFmtId="164" fontId="19" fillId="3" borderId="3" xfId="0" applyNumberFormat="1" applyFont="1" applyFill="1" applyBorder="1"/>
    <xf numFmtId="0" fontId="8" fillId="0" borderId="3" xfId="0" applyFont="1" applyBorder="1" applyAlignment="1">
      <alignment wrapText="1"/>
    </xf>
    <xf numFmtId="164" fontId="2" fillId="0" borderId="4" xfId="0" applyNumberFormat="1" applyFont="1" applyBorder="1"/>
    <xf numFmtId="165" fontId="6" fillId="0" borderId="3" xfId="0" applyNumberFormat="1" applyFont="1" applyFill="1" applyBorder="1" applyAlignment="1">
      <alignment horizontal="right" wrapText="1"/>
    </xf>
    <xf numFmtId="165" fontId="10" fillId="6" borderId="3" xfId="0" applyNumberFormat="1" applyFont="1" applyFill="1" applyBorder="1" applyAlignment="1">
      <alignment horizontal="right" wrapText="1"/>
    </xf>
    <xf numFmtId="0" fontId="24" fillId="0" borderId="4" xfId="0" applyFont="1" applyFill="1" applyBorder="1"/>
    <xf numFmtId="0" fontId="19" fillId="0" borderId="3" xfId="0" applyFont="1" applyFill="1" applyBorder="1"/>
    <xf numFmtId="0" fontId="25" fillId="0" borderId="3" xfId="0" applyFont="1" applyBorder="1" applyAlignment="1">
      <alignment wrapText="1"/>
    </xf>
    <xf numFmtId="165" fontId="6" fillId="0" borderId="4" xfId="0" applyNumberFormat="1" applyFont="1" applyFill="1" applyBorder="1" applyAlignment="1">
      <alignment horizontal="right" wrapText="1"/>
    </xf>
    <xf numFmtId="4" fontId="10" fillId="6" borderId="4" xfId="0" applyNumberFormat="1" applyFont="1" applyFill="1" applyBorder="1" applyAlignment="1">
      <alignment horizontal="right" wrapText="1"/>
    </xf>
    <xf numFmtId="0" fontId="6" fillId="0" borderId="4" xfId="0" applyFont="1" applyBorder="1"/>
    <xf numFmtId="165" fontId="6" fillId="0" borderId="4" xfId="0" applyNumberFormat="1" applyFont="1" applyBorder="1" applyAlignment="1">
      <alignment horizontal="right" wrapText="1"/>
    </xf>
    <xf numFmtId="165" fontId="10" fillId="6" borderId="4" xfId="0" applyNumberFormat="1" applyFont="1" applyFill="1" applyBorder="1" applyAlignment="1">
      <alignment horizontal="right" wrapText="1"/>
    </xf>
    <xf numFmtId="0" fontId="4" fillId="2" borderId="3" xfId="0" applyFont="1" applyFill="1" applyBorder="1"/>
    <xf numFmtId="164" fontId="15" fillId="2" borderId="4" xfId="0" applyNumberFormat="1" applyFont="1" applyFill="1" applyBorder="1"/>
    <xf numFmtId="164" fontId="16" fillId="5" borderId="3" xfId="0" applyNumberFormat="1" applyFont="1" applyFill="1" applyBorder="1"/>
    <xf numFmtId="164" fontId="22" fillId="5" borderId="3" xfId="0" applyNumberFormat="1" applyFont="1" applyFill="1" applyBorder="1"/>
    <xf numFmtId="164" fontId="15" fillId="5" borderId="4" xfId="0" applyNumberFormat="1" applyFont="1" applyFill="1" applyBorder="1"/>
    <xf numFmtId="164" fontId="15" fillId="0" borderId="0" xfId="0" applyNumberFormat="1" applyFont="1" applyFill="1" applyBorder="1"/>
    <xf numFmtId="164" fontId="16" fillId="0" borderId="0" xfId="0" applyNumberFormat="1" applyFont="1" applyFill="1" applyBorder="1"/>
    <xf numFmtId="164" fontId="19" fillId="0" borderId="0" xfId="0" applyNumberFormat="1" applyFont="1" applyFill="1" applyBorder="1"/>
    <xf numFmtId="0" fontId="6" fillId="0" borderId="0" xfId="0" applyFont="1"/>
  </cellXfs>
  <cellStyles count="2">
    <cellStyle name="Заголовок 4" xfId="1" builtinId="19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Normal="100" workbookViewId="0">
      <selection activeCell="M40" sqref="M40"/>
    </sheetView>
  </sheetViews>
  <sheetFormatPr defaultColWidth="9.1796875" defaultRowHeight="16.5"/>
  <cols>
    <col min="1" max="1" width="41.1796875" style="1" customWidth="1"/>
    <col min="2" max="2" width="12.54296875" style="1" hidden="1" customWidth="1"/>
    <col min="3" max="4" width="12.54296875" style="1" customWidth="1"/>
    <col min="5" max="5" width="10.7265625" style="1" hidden="1" customWidth="1"/>
    <col min="6" max="6" width="10.7265625" style="1" customWidth="1"/>
    <col min="7" max="7" width="9.453125" style="1" hidden="1" customWidth="1"/>
    <col min="8" max="8" width="8.7265625" style="1" hidden="1" customWidth="1"/>
    <col min="9" max="9" width="10.26953125" style="1" customWidth="1"/>
    <col min="10" max="10" width="10.90625" style="2" customWidth="1"/>
    <col min="11" max="11" width="5.7265625" style="1" hidden="1" customWidth="1"/>
    <col min="12" max="12" width="11.54296875" style="1" customWidth="1"/>
    <col min="13" max="13" width="8" style="1" customWidth="1"/>
    <col min="14" max="15" width="10.1796875" style="1" hidden="1" customWidth="1"/>
    <col min="16" max="16" width="9.1796875" style="1" hidden="1" customWidth="1"/>
    <col min="17" max="16384" width="9.1796875" style="1"/>
  </cols>
  <sheetData>
    <row r="1" spans="1:16" ht="18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.75" customHeight="1">
      <c r="A2" s="22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1.75" hidden="1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4.25" customHeight="1">
      <c r="J4" s="24" t="s">
        <v>35</v>
      </c>
      <c r="K4" s="24"/>
      <c r="L4" s="24"/>
      <c r="M4" s="24"/>
      <c r="N4" s="24"/>
      <c r="O4" s="24"/>
      <c r="P4" s="24"/>
    </row>
    <row r="5" spans="1:16" ht="29.25" customHeight="1">
      <c r="A5" s="25" t="s">
        <v>2</v>
      </c>
      <c r="B5" s="27" t="s">
        <v>39</v>
      </c>
      <c r="C5" s="28"/>
      <c r="D5" s="28"/>
      <c r="E5" s="28"/>
      <c r="F5" s="28"/>
      <c r="G5" s="28"/>
      <c r="H5" s="29"/>
      <c r="I5" s="30" t="s">
        <v>40</v>
      </c>
      <c r="J5" s="31"/>
      <c r="K5" s="31"/>
      <c r="L5" s="31"/>
      <c r="M5" s="32"/>
      <c r="N5" s="33" t="s">
        <v>41</v>
      </c>
      <c r="O5" s="34"/>
      <c r="P5" s="35"/>
    </row>
    <row r="6" spans="1:16" ht="63" customHeight="1">
      <c r="A6" s="26"/>
      <c r="B6" s="20" t="s">
        <v>28</v>
      </c>
      <c r="C6" s="20" t="s">
        <v>37</v>
      </c>
      <c r="D6" s="20" t="s">
        <v>42</v>
      </c>
      <c r="E6" s="20" t="s">
        <v>30</v>
      </c>
      <c r="F6" s="20" t="s">
        <v>31</v>
      </c>
      <c r="G6" s="14" t="s">
        <v>3</v>
      </c>
      <c r="H6" s="14" t="s">
        <v>4</v>
      </c>
      <c r="I6" s="15" t="s">
        <v>29</v>
      </c>
      <c r="J6" s="15" t="s">
        <v>43</v>
      </c>
      <c r="K6" s="16" t="s">
        <v>5</v>
      </c>
      <c r="L6" s="15" t="s">
        <v>36</v>
      </c>
      <c r="M6" s="15" t="s">
        <v>5</v>
      </c>
      <c r="N6" s="36" t="s">
        <v>44</v>
      </c>
      <c r="O6" s="36" t="s">
        <v>45</v>
      </c>
      <c r="P6" s="36" t="s">
        <v>46</v>
      </c>
    </row>
    <row r="7" spans="1:16" s="2" customFormat="1" ht="23.25" customHeight="1">
      <c r="A7" s="37" t="s">
        <v>6</v>
      </c>
      <c r="B7" s="38">
        <f>B19+B30</f>
        <v>86090.3</v>
      </c>
      <c r="C7" s="38">
        <f>C19+C30</f>
        <v>84344.6</v>
      </c>
      <c r="D7" s="38">
        <f>D19+D30</f>
        <v>19811.200000000004</v>
      </c>
      <c r="E7" s="13">
        <f>D7/B7*100</f>
        <v>23.012116347602461</v>
      </c>
      <c r="F7" s="39">
        <f t="shared" ref="F7:F27" si="0">(D7/C7)*100</f>
        <v>23.488403525536906</v>
      </c>
      <c r="G7" s="38">
        <f>G19+G30</f>
        <v>0</v>
      </c>
      <c r="H7" s="39" t="e">
        <f>(D7-D8)/G7*100</f>
        <v>#DIV/0!</v>
      </c>
      <c r="I7" s="40">
        <f>I19+I30</f>
        <v>82265.099999999991</v>
      </c>
      <c r="J7" s="41">
        <f>J19+J30</f>
        <v>16593.400000000001</v>
      </c>
      <c r="K7" s="40" t="e">
        <f t="shared" ref="K7:L7" si="1">K19+K30</f>
        <v>#DIV/0!</v>
      </c>
      <c r="L7" s="40">
        <f t="shared" si="1"/>
        <v>3217.8000000000029</v>
      </c>
      <c r="M7" s="42">
        <f>D7/J7*100</f>
        <v>119.39204744054868</v>
      </c>
      <c r="N7" s="43">
        <f>N19+N30</f>
        <v>3927</v>
      </c>
      <c r="O7" s="43">
        <f>O19+O30</f>
        <v>4048.1000000000004</v>
      </c>
      <c r="P7" s="43">
        <f>P19+P30</f>
        <v>121.10000000000019</v>
      </c>
    </row>
    <row r="8" spans="1:16" ht="15" customHeight="1">
      <c r="A8" s="3" t="s">
        <v>7</v>
      </c>
      <c r="B8" s="4">
        <v>21686</v>
      </c>
      <c r="C8" s="4">
        <v>21686</v>
      </c>
      <c r="D8" s="5">
        <v>5090.1000000000004</v>
      </c>
      <c r="E8" s="6">
        <f>D8/B8*100</f>
        <v>23.471825140643734</v>
      </c>
      <c r="F8" s="44">
        <f t="shared" si="0"/>
        <v>23.471825140643734</v>
      </c>
      <c r="G8" s="6"/>
      <c r="H8" s="44"/>
      <c r="I8" s="45">
        <v>21738.1</v>
      </c>
      <c r="J8" s="46">
        <v>4865.6000000000004</v>
      </c>
      <c r="K8" s="47">
        <f t="shared" ref="K8:K34" si="2">(J8/I8)*100</f>
        <v>22.38282094571283</v>
      </c>
      <c r="L8" s="48">
        <f>D8-J8</f>
        <v>224.5</v>
      </c>
      <c r="M8" s="48">
        <f t="shared" ref="M8:M35" si="3">D8/J8*100</f>
        <v>104.614024991779</v>
      </c>
      <c r="N8" s="5">
        <v>224.4</v>
      </c>
      <c r="O8" s="49">
        <v>234.7</v>
      </c>
      <c r="P8" s="50">
        <f>O8-N8</f>
        <v>10.299999999999983</v>
      </c>
    </row>
    <row r="9" spans="1:16" ht="15" customHeight="1">
      <c r="A9" s="3" t="s">
        <v>34</v>
      </c>
      <c r="B9" s="4">
        <v>9468.7000000000007</v>
      </c>
      <c r="C9" s="4">
        <v>7533.1</v>
      </c>
      <c r="D9" s="5">
        <v>1835.3</v>
      </c>
      <c r="E9" s="6"/>
      <c r="F9" s="44"/>
      <c r="G9" s="6"/>
      <c r="H9" s="44"/>
      <c r="I9" s="45">
        <v>8084.3</v>
      </c>
      <c r="J9" s="46">
        <v>1737.3</v>
      </c>
      <c r="K9" s="47"/>
      <c r="L9" s="48">
        <f t="shared" ref="L9:L35" si="4">D9-J9</f>
        <v>98</v>
      </c>
      <c r="M9" s="48">
        <f t="shared" si="3"/>
        <v>105.6409370862833</v>
      </c>
      <c r="N9" s="5"/>
      <c r="O9" s="49"/>
      <c r="P9" s="50"/>
    </row>
    <row r="10" spans="1:16" ht="15" customHeight="1">
      <c r="A10" s="3" t="s">
        <v>8</v>
      </c>
      <c r="B10" s="4">
        <v>18350</v>
      </c>
      <c r="C10" s="4">
        <v>18350</v>
      </c>
      <c r="D10" s="5">
        <v>2830.4</v>
      </c>
      <c r="E10" s="6">
        <f t="shared" ref="E10:E34" si="5">D10/B10*100</f>
        <v>15.424523160762943</v>
      </c>
      <c r="F10" s="44">
        <f t="shared" si="0"/>
        <v>15.424523160762943</v>
      </c>
      <c r="G10" s="6"/>
      <c r="H10" s="44" t="e">
        <f t="shared" ref="H10:H18" si="6">D10/G10*100</f>
        <v>#DIV/0!</v>
      </c>
      <c r="I10" s="45">
        <v>16550</v>
      </c>
      <c r="J10" s="46">
        <v>1524.9</v>
      </c>
      <c r="K10" s="47"/>
      <c r="L10" s="48">
        <f t="shared" si="4"/>
        <v>1305.5</v>
      </c>
      <c r="M10" s="48">
        <f t="shared" si="3"/>
        <v>185.61217128992064</v>
      </c>
      <c r="N10" s="5">
        <v>204.7</v>
      </c>
      <c r="O10" s="51">
        <v>703.1</v>
      </c>
      <c r="P10" s="50">
        <f t="shared" ref="P10:P18" si="7">O10-N10</f>
        <v>498.40000000000003</v>
      </c>
    </row>
    <row r="11" spans="1:16" ht="15" customHeight="1">
      <c r="A11" s="3" t="s">
        <v>9</v>
      </c>
      <c r="B11" s="4">
        <v>2966.4</v>
      </c>
      <c r="C11" s="4">
        <v>2966.4</v>
      </c>
      <c r="D11" s="5">
        <v>616.5</v>
      </c>
      <c r="E11" s="6">
        <f t="shared" si="5"/>
        <v>20.782766990291261</v>
      </c>
      <c r="F11" s="44">
        <f t="shared" si="0"/>
        <v>20.782766990291261</v>
      </c>
      <c r="G11" s="6"/>
      <c r="H11" s="44" t="e">
        <f t="shared" si="6"/>
        <v>#DIV/0!</v>
      </c>
      <c r="I11" s="45">
        <v>2671.7</v>
      </c>
      <c r="J11" s="46">
        <v>688.8</v>
      </c>
      <c r="K11" s="47">
        <f>(J11/I12)*100</f>
        <v>132.87037037037038</v>
      </c>
      <c r="L11" s="48">
        <f t="shared" si="4"/>
        <v>-72.299999999999955</v>
      </c>
      <c r="M11" s="48">
        <f t="shared" si="3"/>
        <v>89.503484320557504</v>
      </c>
      <c r="N11" s="5">
        <v>108.2</v>
      </c>
      <c r="O11" s="51">
        <v>124.9</v>
      </c>
      <c r="P11" s="50">
        <f t="shared" si="7"/>
        <v>16.700000000000003</v>
      </c>
    </row>
    <row r="12" spans="1:16" ht="15" customHeight="1">
      <c r="A12" s="3" t="s">
        <v>10</v>
      </c>
      <c r="B12" s="4">
        <v>434.3</v>
      </c>
      <c r="C12" s="4">
        <v>434.3</v>
      </c>
      <c r="D12" s="5">
        <v>445.6</v>
      </c>
      <c r="E12" s="6">
        <f t="shared" si="5"/>
        <v>102.60188809578632</v>
      </c>
      <c r="F12" s="44">
        <f t="shared" si="0"/>
        <v>102.60188809578632</v>
      </c>
      <c r="G12" s="6"/>
      <c r="H12" s="44" t="e">
        <f t="shared" si="6"/>
        <v>#DIV/0!</v>
      </c>
      <c r="I12" s="45">
        <v>518.4</v>
      </c>
      <c r="J12" s="46">
        <v>469.7</v>
      </c>
      <c r="K12" s="47">
        <f>(J12/I13)*100</f>
        <v>920.98039215686265</v>
      </c>
      <c r="L12" s="48">
        <f t="shared" si="4"/>
        <v>-24.099999999999966</v>
      </c>
      <c r="M12" s="48">
        <f t="shared" si="3"/>
        <v>94.869065360868646</v>
      </c>
      <c r="N12" s="5">
        <v>4.7</v>
      </c>
      <c r="O12" s="51">
        <v>95.5</v>
      </c>
      <c r="P12" s="50">
        <f t="shared" si="7"/>
        <v>90.8</v>
      </c>
    </row>
    <row r="13" spans="1:16" ht="15" customHeight="1">
      <c r="A13" s="3" t="s">
        <v>32</v>
      </c>
      <c r="B13" s="4">
        <v>50.8</v>
      </c>
      <c r="C13" s="4">
        <v>50.8</v>
      </c>
      <c r="D13" s="5">
        <v>46.4</v>
      </c>
      <c r="E13" s="6">
        <f t="shared" si="5"/>
        <v>91.338582677165363</v>
      </c>
      <c r="F13" s="44">
        <f>(D13/C13)*100</f>
        <v>91.338582677165363</v>
      </c>
      <c r="G13" s="6"/>
      <c r="H13" s="44" t="e">
        <f>D13/G13*100</f>
        <v>#DIV/0!</v>
      </c>
      <c r="I13" s="45">
        <v>51</v>
      </c>
      <c r="J13" s="46">
        <v>18.8</v>
      </c>
      <c r="K13" s="47"/>
      <c r="L13" s="48">
        <f t="shared" si="4"/>
        <v>27.599999999999998</v>
      </c>
      <c r="M13" s="48">
        <f t="shared" si="3"/>
        <v>246.80851063829786</v>
      </c>
      <c r="N13" s="5">
        <v>7.8</v>
      </c>
      <c r="O13" s="49">
        <v>0</v>
      </c>
      <c r="P13" s="50">
        <f t="shared" si="7"/>
        <v>-7.8</v>
      </c>
    </row>
    <row r="14" spans="1:16" ht="15" customHeight="1">
      <c r="A14" s="3" t="s">
        <v>11</v>
      </c>
      <c r="B14" s="4">
        <v>1503.5</v>
      </c>
      <c r="C14" s="4">
        <v>1503.5</v>
      </c>
      <c r="D14" s="5">
        <v>80.5</v>
      </c>
      <c r="E14" s="6">
        <f t="shared" si="5"/>
        <v>5.3541735949451281</v>
      </c>
      <c r="F14" s="44">
        <f t="shared" si="0"/>
        <v>5.3541735949451281</v>
      </c>
      <c r="G14" s="6"/>
      <c r="H14" s="44" t="e">
        <f t="shared" si="6"/>
        <v>#DIV/0!</v>
      </c>
      <c r="I14" s="45">
        <v>1466.7</v>
      </c>
      <c r="J14" s="46">
        <v>67.2</v>
      </c>
      <c r="K14" s="47">
        <f>(J14/I15)*100</f>
        <v>1.0827009521968196</v>
      </c>
      <c r="L14" s="48">
        <f t="shared" si="4"/>
        <v>13.299999999999997</v>
      </c>
      <c r="M14" s="48">
        <f t="shared" si="3"/>
        <v>119.79166666666666</v>
      </c>
      <c r="N14" s="6">
        <v>1260.5999999999999</v>
      </c>
      <c r="O14" s="51">
        <v>1064.4000000000001</v>
      </c>
      <c r="P14" s="50">
        <f t="shared" si="7"/>
        <v>-196.19999999999982</v>
      </c>
    </row>
    <row r="15" spans="1:16" ht="15" customHeight="1">
      <c r="A15" s="3" t="s">
        <v>12</v>
      </c>
      <c r="B15" s="4">
        <v>7915.2</v>
      </c>
      <c r="C15" s="4">
        <v>7915.2</v>
      </c>
      <c r="D15" s="5">
        <v>1443.1</v>
      </c>
      <c r="E15" s="6">
        <f t="shared" si="5"/>
        <v>18.232009298564787</v>
      </c>
      <c r="F15" s="44">
        <f t="shared" si="0"/>
        <v>18.232009298564787</v>
      </c>
      <c r="G15" s="6"/>
      <c r="H15" s="44" t="e">
        <f t="shared" si="6"/>
        <v>#DIV/0!</v>
      </c>
      <c r="I15" s="45">
        <v>6206.7</v>
      </c>
      <c r="J15" s="46">
        <v>1337.8</v>
      </c>
      <c r="K15" s="47">
        <f>(J15/I16)*100</f>
        <v>44.699121253633592</v>
      </c>
      <c r="L15" s="48">
        <f t="shared" si="4"/>
        <v>105.29999999999995</v>
      </c>
      <c r="M15" s="48">
        <f t="shared" si="3"/>
        <v>107.87113170877561</v>
      </c>
      <c r="N15" s="5">
        <v>25.6</v>
      </c>
      <c r="O15" s="49">
        <v>22.8</v>
      </c>
      <c r="P15" s="50">
        <f t="shared" si="7"/>
        <v>-2.8000000000000007</v>
      </c>
    </row>
    <row r="16" spans="1:16" ht="15" customHeight="1">
      <c r="A16" s="3" t="s">
        <v>13</v>
      </c>
      <c r="B16" s="4">
        <v>3396.6</v>
      </c>
      <c r="C16" s="4">
        <v>3396.6</v>
      </c>
      <c r="D16" s="5">
        <v>593.70000000000005</v>
      </c>
      <c r="E16" s="6">
        <f t="shared" si="5"/>
        <v>17.479243949832188</v>
      </c>
      <c r="F16" s="44">
        <f t="shared" si="0"/>
        <v>17.479243949832188</v>
      </c>
      <c r="G16" s="6"/>
      <c r="H16" s="44" t="e">
        <f t="shared" si="6"/>
        <v>#DIV/0!</v>
      </c>
      <c r="I16" s="45">
        <v>2992.9</v>
      </c>
      <c r="J16" s="46">
        <v>531.5</v>
      </c>
      <c r="K16" s="47">
        <f>(J16/I17)*100</f>
        <v>229.19361793876672</v>
      </c>
      <c r="L16" s="48">
        <f t="shared" si="4"/>
        <v>62.200000000000045</v>
      </c>
      <c r="M16" s="48">
        <f t="shared" si="3"/>
        <v>111.70272812793979</v>
      </c>
      <c r="N16" s="5">
        <v>644.70000000000005</v>
      </c>
      <c r="O16" s="49">
        <v>634.1</v>
      </c>
      <c r="P16" s="50">
        <f t="shared" si="7"/>
        <v>-10.600000000000023</v>
      </c>
    </row>
    <row r="17" spans="1:16" ht="15" customHeight="1">
      <c r="A17" s="3" t="s">
        <v>14</v>
      </c>
      <c r="B17" s="4">
        <v>163.80000000000001</v>
      </c>
      <c r="C17" s="4">
        <v>165.8</v>
      </c>
      <c r="D17" s="5">
        <v>29.7</v>
      </c>
      <c r="E17" s="6">
        <f t="shared" si="5"/>
        <v>18.131868131868131</v>
      </c>
      <c r="F17" s="44">
        <f t="shared" si="0"/>
        <v>17.913148371531964</v>
      </c>
      <c r="G17" s="6"/>
      <c r="H17" s="44" t="e">
        <f t="shared" si="6"/>
        <v>#DIV/0!</v>
      </c>
      <c r="I17" s="52">
        <v>231.9</v>
      </c>
      <c r="J17" s="46">
        <v>58.3</v>
      </c>
      <c r="K17" s="47" t="e">
        <f>(J17/I18)*100</f>
        <v>#DIV/0!</v>
      </c>
      <c r="L17" s="48">
        <f t="shared" si="4"/>
        <v>-28.599999999999998</v>
      </c>
      <c r="M17" s="48">
        <f t="shared" si="3"/>
        <v>50.943396226415096</v>
      </c>
      <c r="N17" s="49"/>
      <c r="O17" s="49"/>
      <c r="P17" s="50">
        <f t="shared" si="7"/>
        <v>0</v>
      </c>
    </row>
    <row r="18" spans="1:16" ht="15" hidden="1" customHeight="1">
      <c r="A18" s="3" t="s">
        <v>15</v>
      </c>
      <c r="B18" s="4">
        <v>0</v>
      </c>
      <c r="C18" s="4">
        <v>0</v>
      </c>
      <c r="D18" s="5"/>
      <c r="E18" s="6" t="e">
        <f t="shared" si="5"/>
        <v>#DIV/0!</v>
      </c>
      <c r="F18" s="44"/>
      <c r="G18" s="6"/>
      <c r="H18" s="44" t="e">
        <f t="shared" si="6"/>
        <v>#DIV/0!</v>
      </c>
      <c r="I18" s="45">
        <v>0</v>
      </c>
      <c r="J18" s="46"/>
      <c r="K18" s="47" t="e">
        <f>(J18/#REF!)*100</f>
        <v>#REF!</v>
      </c>
      <c r="L18" s="48">
        <f t="shared" si="4"/>
        <v>0</v>
      </c>
      <c r="M18" s="48"/>
      <c r="N18" s="49"/>
      <c r="O18" s="49"/>
      <c r="P18" s="50">
        <f t="shared" si="7"/>
        <v>0</v>
      </c>
    </row>
    <row r="19" spans="1:16" ht="15.75" customHeight="1">
      <c r="A19" s="7" t="s">
        <v>16</v>
      </c>
      <c r="B19" s="8">
        <f>SUM(B8:B18)</f>
        <v>65935.3</v>
      </c>
      <c r="C19" s="38">
        <f>SUM(C8:C18)</f>
        <v>64001.700000000004</v>
      </c>
      <c r="D19" s="38">
        <f>SUM(D8:D18)</f>
        <v>13011.300000000003</v>
      </c>
      <c r="E19" s="13">
        <f t="shared" si="5"/>
        <v>19.733435655862642</v>
      </c>
      <c r="F19" s="53">
        <f t="shared" si="0"/>
        <v>20.329616244568509</v>
      </c>
      <c r="G19" s="38">
        <f>SUM(G8:G18)</f>
        <v>0</v>
      </c>
      <c r="H19" s="39" t="e">
        <f>(D19-D8)/G19*100</f>
        <v>#DIV/0!</v>
      </c>
      <c r="I19" s="54">
        <f>SUM(I8:I18)</f>
        <v>60511.69999999999</v>
      </c>
      <c r="J19" s="54">
        <f>SUM(J8:J18)</f>
        <v>11299.9</v>
      </c>
      <c r="K19" s="55">
        <f t="shared" si="2"/>
        <v>18.673909343151823</v>
      </c>
      <c r="L19" s="56">
        <f t="shared" si="4"/>
        <v>1711.4000000000033</v>
      </c>
      <c r="M19" s="56">
        <f t="shared" si="3"/>
        <v>115.14526677227235</v>
      </c>
      <c r="N19" s="57">
        <f>SUM(N8:N18)</f>
        <v>2480.6999999999998</v>
      </c>
      <c r="O19" s="58">
        <f>SUM(O8:O18)</f>
        <v>2879.5000000000005</v>
      </c>
      <c r="P19" s="59">
        <f>SUM(P8:P18)</f>
        <v>398.80000000000024</v>
      </c>
    </row>
    <row r="20" spans="1:16" ht="15" customHeight="1">
      <c r="A20" s="3" t="s">
        <v>17</v>
      </c>
      <c r="B20" s="4">
        <f>2057.1+81</f>
        <v>2138.1</v>
      </c>
      <c r="C20" s="4">
        <f>2057.1+81</f>
        <v>2138.1</v>
      </c>
      <c r="D20" s="5">
        <v>467.7</v>
      </c>
      <c r="E20" s="6">
        <f t="shared" si="5"/>
        <v>21.87456152658903</v>
      </c>
      <c r="F20" s="44">
        <f t="shared" si="0"/>
        <v>21.87456152658903</v>
      </c>
      <c r="G20" s="6"/>
      <c r="H20" s="44" t="e">
        <f t="shared" ref="H20:H29" si="8">D20/G20*100</f>
        <v>#DIV/0!</v>
      </c>
      <c r="I20" s="45">
        <f>1834+179.4</f>
        <v>2013.4</v>
      </c>
      <c r="J20" s="46">
        <v>294.10000000000002</v>
      </c>
      <c r="K20" s="47">
        <f t="shared" si="2"/>
        <v>14.607132214165095</v>
      </c>
      <c r="L20" s="48">
        <f t="shared" si="4"/>
        <v>173.59999999999997</v>
      </c>
      <c r="M20" s="48">
        <f t="shared" si="3"/>
        <v>159.02754165249914</v>
      </c>
      <c r="N20" s="49">
        <v>398</v>
      </c>
      <c r="O20" s="49">
        <v>342</v>
      </c>
      <c r="P20" s="50">
        <f>O20-N20</f>
        <v>-56</v>
      </c>
    </row>
    <row r="21" spans="1:16" ht="15" customHeight="1">
      <c r="A21" s="3" t="s">
        <v>18</v>
      </c>
      <c r="B21" s="4">
        <f>1286.6+1481.7</f>
        <v>2768.3</v>
      </c>
      <c r="C21" s="4">
        <v>2768</v>
      </c>
      <c r="D21" s="5">
        <v>477.3</v>
      </c>
      <c r="E21" s="6">
        <f t="shared" si="5"/>
        <v>17.241628436224396</v>
      </c>
      <c r="F21" s="44">
        <f t="shared" si="0"/>
        <v>17.243497109826588</v>
      </c>
      <c r="G21" s="6"/>
      <c r="H21" s="44" t="e">
        <f t="shared" si="8"/>
        <v>#DIV/0!</v>
      </c>
      <c r="I21" s="45">
        <f>1371.1+996.9</f>
        <v>2368</v>
      </c>
      <c r="J21" s="46">
        <v>485.2</v>
      </c>
      <c r="K21" s="47">
        <f t="shared" si="2"/>
        <v>20.489864864864867</v>
      </c>
      <c r="L21" s="48">
        <f t="shared" si="4"/>
        <v>-7.8999999999999773</v>
      </c>
      <c r="M21" s="48">
        <f t="shared" si="3"/>
        <v>98.371805441055244</v>
      </c>
      <c r="N21" s="5">
        <v>1048.3</v>
      </c>
      <c r="O21" s="5">
        <v>826.6</v>
      </c>
      <c r="P21" s="50">
        <f>O21-N21</f>
        <v>-221.69999999999993</v>
      </c>
    </row>
    <row r="22" spans="1:16" ht="15" hidden="1" customHeight="1">
      <c r="A22" s="3" t="s">
        <v>19</v>
      </c>
      <c r="B22" s="4"/>
      <c r="C22" s="4"/>
      <c r="D22" s="5"/>
      <c r="E22" s="6" t="e">
        <f t="shared" si="5"/>
        <v>#DIV/0!</v>
      </c>
      <c r="F22" s="44"/>
      <c r="G22" s="6"/>
      <c r="H22" s="44"/>
      <c r="I22" s="45"/>
      <c r="J22" s="46"/>
      <c r="K22" s="47"/>
      <c r="L22" s="48">
        <f t="shared" si="4"/>
        <v>0</v>
      </c>
      <c r="M22" s="48" t="e">
        <f t="shared" si="3"/>
        <v>#DIV/0!</v>
      </c>
      <c r="N22" s="49"/>
      <c r="O22" s="49"/>
      <c r="P22" s="50"/>
    </row>
    <row r="23" spans="1:16" ht="15.75" customHeight="1">
      <c r="A23" s="3" t="s">
        <v>20</v>
      </c>
      <c r="B23" s="4">
        <v>1126.7</v>
      </c>
      <c r="C23" s="4">
        <v>1127.7</v>
      </c>
      <c r="D23" s="5">
        <v>223.7</v>
      </c>
      <c r="E23" s="6">
        <f t="shared" si="5"/>
        <v>19.854442176266971</v>
      </c>
      <c r="F23" s="44">
        <f t="shared" si="0"/>
        <v>19.836836037953354</v>
      </c>
      <c r="G23" s="6"/>
      <c r="H23" s="44" t="e">
        <f t="shared" si="8"/>
        <v>#DIV/0!</v>
      </c>
      <c r="I23" s="45">
        <v>1020.4</v>
      </c>
      <c r="J23" s="46">
        <v>194.2</v>
      </c>
      <c r="K23" s="47">
        <f t="shared" si="2"/>
        <v>19.031752254018031</v>
      </c>
      <c r="L23" s="48">
        <f t="shared" si="4"/>
        <v>29.5</v>
      </c>
      <c r="M23" s="48">
        <f t="shared" si="3"/>
        <v>115.19052523171989</v>
      </c>
      <c r="N23" s="49"/>
      <c r="O23" s="49"/>
      <c r="P23" s="50"/>
    </row>
    <row r="24" spans="1:16" ht="15" customHeight="1">
      <c r="A24" s="3" t="s">
        <v>21</v>
      </c>
      <c r="B24" s="4">
        <v>163.30000000000001</v>
      </c>
      <c r="C24" s="4">
        <v>163.30000000000001</v>
      </c>
      <c r="D24" s="5">
        <v>207.9</v>
      </c>
      <c r="E24" s="6">
        <f t="shared" si="5"/>
        <v>127.31169626454377</v>
      </c>
      <c r="F24" s="44">
        <f t="shared" si="0"/>
        <v>127.31169626454377</v>
      </c>
      <c r="G24" s="6"/>
      <c r="H24" s="44" t="e">
        <f t="shared" si="8"/>
        <v>#DIV/0!</v>
      </c>
      <c r="I24" s="45">
        <v>201.2</v>
      </c>
      <c r="J24" s="46">
        <v>98.4</v>
      </c>
      <c r="K24" s="47">
        <f t="shared" si="2"/>
        <v>48.90656063618291</v>
      </c>
      <c r="L24" s="48">
        <f t="shared" si="4"/>
        <v>109.5</v>
      </c>
      <c r="M24" s="48">
        <f t="shared" si="3"/>
        <v>211.28048780487805</v>
      </c>
      <c r="N24" s="49"/>
      <c r="O24" s="49"/>
      <c r="P24" s="50"/>
    </row>
    <row r="25" spans="1:16" ht="26.25" customHeight="1">
      <c r="A25" s="60" t="s">
        <v>33</v>
      </c>
      <c r="B25" s="4">
        <v>13172.3</v>
      </c>
      <c r="C25" s="4">
        <v>13359.5</v>
      </c>
      <c r="D25" s="5">
        <v>5190.3</v>
      </c>
      <c r="E25" s="6">
        <f t="shared" si="5"/>
        <v>39.403141440750673</v>
      </c>
      <c r="F25" s="44">
        <f t="shared" si="0"/>
        <v>38.851004902878103</v>
      </c>
      <c r="G25" s="6"/>
      <c r="H25" s="44" t="e">
        <f t="shared" si="8"/>
        <v>#DIV/0!</v>
      </c>
      <c r="I25" s="45">
        <v>13684.3</v>
      </c>
      <c r="J25" s="46">
        <v>4046.8</v>
      </c>
      <c r="K25" s="47">
        <f>(J25/I25)*100</f>
        <v>29.572575871619307</v>
      </c>
      <c r="L25" s="48">
        <f t="shared" si="4"/>
        <v>1143.5</v>
      </c>
      <c r="M25" s="48">
        <f t="shared" si="3"/>
        <v>128.25689433626567</v>
      </c>
      <c r="N25" s="49"/>
      <c r="O25" s="49"/>
      <c r="P25" s="50"/>
    </row>
    <row r="26" spans="1:16" ht="15" customHeight="1">
      <c r="A26" s="3" t="s">
        <v>22</v>
      </c>
      <c r="B26" s="4">
        <v>353.6</v>
      </c>
      <c r="C26" s="4">
        <v>353.6</v>
      </c>
      <c r="D26" s="5">
        <v>91.3</v>
      </c>
      <c r="E26" s="6">
        <f t="shared" si="5"/>
        <v>25.820135746606333</v>
      </c>
      <c r="F26" s="44">
        <f t="shared" si="0"/>
        <v>25.820135746606333</v>
      </c>
      <c r="G26" s="6"/>
      <c r="H26" s="44" t="e">
        <f t="shared" si="8"/>
        <v>#DIV/0!</v>
      </c>
      <c r="I26" s="45">
        <f>552.6+1037</f>
        <v>1589.6</v>
      </c>
      <c r="J26" s="46">
        <v>39.9</v>
      </c>
      <c r="K26" s="47">
        <f t="shared" si="2"/>
        <v>2.5100654252642176</v>
      </c>
      <c r="L26" s="48">
        <f t="shared" si="4"/>
        <v>51.4</v>
      </c>
      <c r="M26" s="48">
        <f t="shared" si="3"/>
        <v>228.82205513784459</v>
      </c>
      <c r="N26" s="49"/>
      <c r="O26" s="49"/>
      <c r="P26" s="50"/>
    </row>
    <row r="27" spans="1:16" ht="15" customHeight="1">
      <c r="A27" s="3" t="s">
        <v>23</v>
      </c>
      <c r="B27" s="4">
        <v>76.5</v>
      </c>
      <c r="C27" s="4">
        <v>76.5</v>
      </c>
      <c r="D27" s="6">
        <v>69.599999999999994</v>
      </c>
      <c r="E27" s="6">
        <f t="shared" si="5"/>
        <v>90.980392156862735</v>
      </c>
      <c r="F27" s="44">
        <f t="shared" si="0"/>
        <v>90.980392156862735</v>
      </c>
      <c r="G27" s="6"/>
      <c r="H27" s="44" t="e">
        <f t="shared" si="8"/>
        <v>#DIV/0!</v>
      </c>
      <c r="I27" s="45">
        <v>392.2</v>
      </c>
      <c r="J27" s="61">
        <v>89.2</v>
      </c>
      <c r="K27" s="47">
        <f t="shared" si="2"/>
        <v>22.743498215196333</v>
      </c>
      <c r="L27" s="48">
        <f t="shared" si="4"/>
        <v>-19.600000000000009</v>
      </c>
      <c r="M27" s="48">
        <f t="shared" si="3"/>
        <v>78.026905829596402</v>
      </c>
      <c r="N27" s="49"/>
      <c r="O27" s="49"/>
      <c r="P27" s="50"/>
    </row>
    <row r="28" spans="1:16" ht="15" customHeight="1">
      <c r="A28" s="3" t="s">
        <v>24</v>
      </c>
      <c r="B28" s="4"/>
      <c r="C28" s="4"/>
      <c r="D28" s="5">
        <v>7.2</v>
      </c>
      <c r="E28" s="6"/>
      <c r="F28" s="44"/>
      <c r="G28" s="6"/>
      <c r="H28" s="44" t="e">
        <f t="shared" si="8"/>
        <v>#DIV/0!</v>
      </c>
      <c r="I28" s="45"/>
      <c r="J28" s="46">
        <v>5.6</v>
      </c>
      <c r="K28" s="47" t="e">
        <f t="shared" si="2"/>
        <v>#DIV/0!</v>
      </c>
      <c r="L28" s="48">
        <f t="shared" si="4"/>
        <v>1.6000000000000005</v>
      </c>
      <c r="M28" s="48">
        <f t="shared" si="3"/>
        <v>128.57142857142858</v>
      </c>
      <c r="N28" s="49"/>
      <c r="O28" s="49"/>
      <c r="P28" s="50"/>
    </row>
    <row r="29" spans="1:16" ht="16.5" customHeight="1">
      <c r="A29" s="3" t="s">
        <v>25</v>
      </c>
      <c r="B29" s="4">
        <v>356.2</v>
      </c>
      <c r="C29" s="4">
        <v>356.2</v>
      </c>
      <c r="D29" s="5">
        <v>64.900000000000006</v>
      </c>
      <c r="E29" s="6">
        <f t="shared" si="5"/>
        <v>18.220101066816397</v>
      </c>
      <c r="F29" s="44">
        <f t="shared" ref="F29:F38" si="9">(D29/C29)*100</f>
        <v>18.220101066816397</v>
      </c>
      <c r="G29" s="6"/>
      <c r="H29" s="44" t="e">
        <f t="shared" si="8"/>
        <v>#DIV/0!</v>
      </c>
      <c r="I29" s="45">
        <v>484.3</v>
      </c>
      <c r="J29" s="46">
        <v>40.1</v>
      </c>
      <c r="K29" s="47">
        <f t="shared" si="2"/>
        <v>8.2799917406566177</v>
      </c>
      <c r="L29" s="48">
        <f t="shared" si="4"/>
        <v>24.800000000000004</v>
      </c>
      <c r="M29" s="48">
        <f t="shared" si="3"/>
        <v>161.84538653366585</v>
      </c>
      <c r="N29" s="49"/>
      <c r="O29" s="49"/>
      <c r="P29" s="50"/>
    </row>
    <row r="30" spans="1:16" ht="16.5" customHeight="1">
      <c r="A30" s="7" t="s">
        <v>26</v>
      </c>
      <c r="B30" s="8">
        <f>SUM(B20:B29)</f>
        <v>20154.999999999996</v>
      </c>
      <c r="C30" s="8">
        <f>SUM(C20:C29)</f>
        <v>20342.899999999998</v>
      </c>
      <c r="D30" s="8">
        <f>SUM(D20:D29)</f>
        <v>6799.9000000000005</v>
      </c>
      <c r="E30" s="18">
        <f t="shared" si="5"/>
        <v>33.738030265442823</v>
      </c>
      <c r="F30" s="19">
        <f t="shared" ref="F30:K30" si="10">SUM(F20:F29)</f>
        <v>360.13822481207626</v>
      </c>
      <c r="G30" s="19">
        <f t="shared" si="10"/>
        <v>0</v>
      </c>
      <c r="H30" s="19" t="e">
        <f t="shared" si="10"/>
        <v>#DIV/0!</v>
      </c>
      <c r="I30" s="62">
        <f t="shared" si="10"/>
        <v>21753.399999999998</v>
      </c>
      <c r="J30" s="62">
        <f>SUM(J20:J29)</f>
        <v>5293.5000000000009</v>
      </c>
      <c r="K30" s="62" t="e">
        <f t="shared" si="10"/>
        <v>#DIV/0!</v>
      </c>
      <c r="L30" s="56">
        <f t="shared" si="4"/>
        <v>1506.3999999999996</v>
      </c>
      <c r="M30" s="56">
        <f t="shared" si="3"/>
        <v>128.45754226882025</v>
      </c>
      <c r="N30" s="63">
        <f>SUM(N20:N29)</f>
        <v>1446.3</v>
      </c>
      <c r="O30" s="59">
        <f>SUM(O20:O29)</f>
        <v>1168.5999999999999</v>
      </c>
      <c r="P30" s="64">
        <f>O30-N30</f>
        <v>-277.70000000000005</v>
      </c>
    </row>
    <row r="31" spans="1:16" ht="27.75" customHeight="1">
      <c r="A31" s="65" t="s">
        <v>47</v>
      </c>
      <c r="B31" s="66">
        <v>250495.3</v>
      </c>
      <c r="C31" s="66">
        <v>275589.7</v>
      </c>
      <c r="D31" s="67">
        <v>71339.3</v>
      </c>
      <c r="E31" s="6">
        <f t="shared" si="5"/>
        <v>28.479296817145872</v>
      </c>
      <c r="F31" s="44">
        <f t="shared" si="9"/>
        <v>25.886054522356964</v>
      </c>
      <c r="G31" s="6"/>
      <c r="H31" s="44"/>
      <c r="I31" s="52">
        <f>264623.1-12.8</f>
        <v>264610.3</v>
      </c>
      <c r="J31" s="68">
        <v>54717</v>
      </c>
      <c r="K31" s="47">
        <f>(J31/I31)*100</f>
        <v>20.678333383092042</v>
      </c>
      <c r="L31" s="48">
        <f t="shared" si="4"/>
        <v>16622.300000000003</v>
      </c>
      <c r="M31" s="48">
        <f t="shared" si="3"/>
        <v>130.37867573149114</v>
      </c>
      <c r="N31" s="49"/>
      <c r="O31" s="69"/>
      <c r="P31" s="70"/>
    </row>
    <row r="32" spans="1:16" ht="19" customHeight="1">
      <c r="A32" s="71" t="s">
        <v>48</v>
      </c>
      <c r="B32" s="66"/>
      <c r="C32" s="66">
        <v>40</v>
      </c>
      <c r="D32" s="72">
        <v>40</v>
      </c>
      <c r="E32" s="6"/>
      <c r="F32" s="44">
        <f t="shared" si="9"/>
        <v>100</v>
      </c>
      <c r="G32" s="6"/>
      <c r="H32" s="44"/>
      <c r="I32" s="52">
        <v>2179.6</v>
      </c>
      <c r="J32" s="73">
        <v>15.9</v>
      </c>
      <c r="K32" s="47"/>
      <c r="L32" s="48">
        <f t="shared" si="4"/>
        <v>24.1</v>
      </c>
      <c r="M32" s="48">
        <f t="shared" si="3"/>
        <v>251.57232704402514</v>
      </c>
      <c r="N32" s="74"/>
      <c r="O32" s="69"/>
      <c r="P32" s="70"/>
    </row>
    <row r="33" spans="1:16" ht="15" customHeight="1">
      <c r="A33" s="3" t="s">
        <v>49</v>
      </c>
      <c r="B33" s="66"/>
      <c r="C33" s="75"/>
      <c r="D33" s="66"/>
      <c r="E33" s="6"/>
      <c r="F33" s="44"/>
      <c r="G33" s="6"/>
      <c r="H33" s="44"/>
      <c r="I33" s="76"/>
      <c r="J33" s="52"/>
      <c r="K33" s="47"/>
      <c r="L33" s="48">
        <f t="shared" si="4"/>
        <v>0</v>
      </c>
      <c r="M33" s="48"/>
      <c r="N33" s="74"/>
      <c r="O33" s="69"/>
      <c r="P33" s="70"/>
    </row>
    <row r="34" spans="1:16" ht="15.75" customHeight="1">
      <c r="A34" s="3" t="s">
        <v>50</v>
      </c>
      <c r="B34" s="66"/>
      <c r="C34" s="75">
        <v>-19.8</v>
      </c>
      <c r="D34" s="66">
        <v>-19.8</v>
      </c>
      <c r="E34" s="6" t="e">
        <f t="shared" si="5"/>
        <v>#DIV/0!</v>
      </c>
      <c r="F34" s="44">
        <f t="shared" si="9"/>
        <v>100</v>
      </c>
      <c r="G34" s="6"/>
      <c r="H34" s="44"/>
      <c r="I34" s="76">
        <v>-10.199999999999999</v>
      </c>
      <c r="J34" s="52">
        <v>-10.199999999999999</v>
      </c>
      <c r="K34" s="47">
        <f t="shared" si="2"/>
        <v>100</v>
      </c>
      <c r="L34" s="48">
        <f t="shared" si="4"/>
        <v>-9.6000000000000014</v>
      </c>
      <c r="M34" s="48">
        <f t="shared" si="3"/>
        <v>194.11764705882354</v>
      </c>
      <c r="N34" s="74"/>
      <c r="O34" s="69"/>
      <c r="P34" s="70"/>
    </row>
    <row r="35" spans="1:16" ht="21.75" customHeight="1">
      <c r="A35" s="77" t="s">
        <v>51</v>
      </c>
      <c r="B35" s="78">
        <f>B7+B31+B32+B33+B34</f>
        <v>336585.6</v>
      </c>
      <c r="C35" s="78">
        <f t="shared" ref="C35:P35" si="11">C7+C31+C32+C33+C34</f>
        <v>359954.50000000006</v>
      </c>
      <c r="D35" s="78">
        <f t="shared" si="11"/>
        <v>91170.7</v>
      </c>
      <c r="E35" s="78" t="e">
        <f t="shared" si="11"/>
        <v>#DIV/0!</v>
      </c>
      <c r="F35" s="79">
        <f t="shared" si="9"/>
        <v>25.328395672230791</v>
      </c>
      <c r="G35" s="78">
        <f t="shared" si="11"/>
        <v>0</v>
      </c>
      <c r="H35" s="78" t="e">
        <f t="shared" si="11"/>
        <v>#DIV/0!</v>
      </c>
      <c r="I35" s="41">
        <f>I7+I31+I32+I33+I34</f>
        <v>349044.79999999993</v>
      </c>
      <c r="J35" s="41">
        <f t="shared" ref="J35" si="12">J7+J31+J32+J33+J34</f>
        <v>71316.099999999991</v>
      </c>
      <c r="K35" s="41" t="e">
        <f t="shared" si="11"/>
        <v>#DIV/0!</v>
      </c>
      <c r="L35" s="80">
        <f t="shared" si="4"/>
        <v>19854.600000000006</v>
      </c>
      <c r="M35" s="80">
        <f t="shared" si="3"/>
        <v>127.84027730063761</v>
      </c>
      <c r="N35" s="81">
        <f t="shared" si="11"/>
        <v>3927</v>
      </c>
      <c r="O35" s="78">
        <f t="shared" si="11"/>
        <v>4048.1000000000004</v>
      </c>
      <c r="P35" s="78">
        <f t="shared" si="11"/>
        <v>121.10000000000019</v>
      </c>
    </row>
    <row r="36" spans="1:16" s="11" customFormat="1" ht="14.25" hidden="1" customHeight="1">
      <c r="A36" s="9" t="s">
        <v>27</v>
      </c>
      <c r="B36" s="9"/>
      <c r="C36" s="82"/>
      <c r="D36" s="82"/>
      <c r="E36" s="82"/>
      <c r="F36" s="44" t="e">
        <f t="shared" si="9"/>
        <v>#DIV/0!</v>
      </c>
      <c r="G36" s="10"/>
      <c r="H36" s="83"/>
      <c r="I36" s="82"/>
      <c r="J36" s="82"/>
      <c r="K36" s="83"/>
      <c r="L36" s="83"/>
      <c r="M36" s="82"/>
      <c r="N36" s="84"/>
      <c r="O36" s="84"/>
      <c r="P36" s="84"/>
    </row>
    <row r="37" spans="1:16" ht="21.75" hidden="1" customHeight="1">
      <c r="A37" s="85"/>
      <c r="B37" s="2"/>
      <c r="F37" s="44" t="e">
        <f t="shared" si="9"/>
        <v>#DIV/0!</v>
      </c>
    </row>
    <row r="38" spans="1:16" hidden="1">
      <c r="F38" s="44" t="e">
        <f t="shared" si="9"/>
        <v>#DIV/0!</v>
      </c>
    </row>
    <row r="39" spans="1:16">
      <c r="A39" s="17"/>
    </row>
    <row r="40" spans="1:16">
      <c r="F40" s="12"/>
    </row>
  </sheetData>
  <mergeCells count="8">
    <mergeCell ref="A5:A6"/>
    <mergeCell ref="B5:H5"/>
    <mergeCell ref="I5:M5"/>
    <mergeCell ref="A1:P1"/>
    <mergeCell ref="A2:P2"/>
    <mergeCell ref="A3:P3"/>
    <mergeCell ref="J4:P4"/>
    <mergeCell ref="N5:P5"/>
  </mergeCells>
  <pageMargins left="0.31496062992125984" right="0.31496062992125984" top="0.94488188976377963" bottom="0.15748031496062992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на1.04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1</cp:lastModifiedBy>
  <cp:lastPrinted>2017-04-20T10:08:04Z</cp:lastPrinted>
  <dcterms:created xsi:type="dcterms:W3CDTF">2011-02-03T07:56:58Z</dcterms:created>
  <dcterms:modified xsi:type="dcterms:W3CDTF">2017-04-20T10:08:10Z</dcterms:modified>
</cp:coreProperties>
</file>